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5360" windowHeight="7890" activeTab="1"/>
  </bookViews>
  <sheets>
    <sheet name="Instruction" sheetId="1" r:id="rId1"/>
    <sheet name="ตัวอย่าง" sheetId="2" r:id="rId2"/>
  </sheets>
  <definedNames>
    <definedName name="_xlnm._FilterDatabase" localSheetId="1" hidden="1">'ตัวอย่าง'!$A$5:$N$27</definedName>
  </definedNames>
  <calcPr fullCalcOnLoad="1"/>
</workbook>
</file>

<file path=xl/sharedStrings.xml><?xml version="1.0" encoding="utf-8"?>
<sst xmlns="http://schemas.openxmlformats.org/spreadsheetml/2006/main" count="155" uniqueCount="125">
  <si>
    <t>บริหาร</t>
  </si>
  <si>
    <t>วันเกิด</t>
  </si>
  <si>
    <t>เข้าทำงาน</t>
  </si>
  <si>
    <t>อายุพนักงาน</t>
  </si>
  <si>
    <t>ปัจจุบัน</t>
  </si>
  <si>
    <t>เงินเดือน</t>
  </si>
  <si>
    <t>อายุงานจน</t>
  </si>
  <si>
    <t>อายุงาน</t>
  </si>
  <si>
    <t>วันที่</t>
  </si>
  <si>
    <t>เกษียณอายุ</t>
  </si>
  <si>
    <t>จำนวนเท่า</t>
  </si>
  <si>
    <t>ของเงินเดือน</t>
  </si>
  <si>
    <t>ของพนักงาน</t>
  </si>
  <si>
    <t>อัตราหมุนเวียน</t>
  </si>
  <si>
    <t>ผลประโยชน์</t>
  </si>
  <si>
    <t>พนักงาน</t>
  </si>
  <si>
    <t>บริษัท จ้างคนดี จำกัด</t>
  </si>
  <si>
    <t>ตารางการคำนวณประมาณการหนี้สินผลประโยชน์ของพนักงาน</t>
  </si>
  <si>
    <t>ชื่อพนักงาน</t>
  </si>
  <si>
    <t>รหัส</t>
  </si>
  <si>
    <t>แผนก</t>
  </si>
  <si>
    <t>เริ่มต้น</t>
  </si>
  <si>
    <t>หนี้สิน ผปย.</t>
  </si>
  <si>
    <t>ความน่าจะเป็น</t>
  </si>
  <si>
    <t>บทนำ</t>
  </si>
  <si>
    <t>การกรอกข้อมูล</t>
  </si>
  <si>
    <t>1)</t>
  </si>
  <si>
    <t>ระบุ "ชื่อกิจการ" ให้ถูกต้อง</t>
  </si>
  <si>
    <t>2)</t>
  </si>
  <si>
    <t>ระบุ "รอบบัญชี" ให้ถูกต้อง</t>
  </si>
  <si>
    <t>3)</t>
  </si>
  <si>
    <t xml:space="preserve">   &gt; ชื่อพนักงาน</t>
  </si>
  <si>
    <t xml:space="preserve">   &gt; วัน เดือน ปี เกิด (พ.ศ.)  </t>
  </si>
  <si>
    <t xml:space="preserve">       ต้นทุน</t>
  </si>
  <si>
    <t xml:space="preserve">       ขาย</t>
  </si>
  <si>
    <t xml:space="preserve">       บริหาร</t>
  </si>
  <si>
    <t>กรอกข้อมูลของพนักงานแต่ละคน โดยมีรายละเอียดดังต่อไปนี้ (เซลล์สีม่วงเท่านั้น)</t>
  </si>
  <si>
    <t xml:space="preserve">   &gt; รหัสพนักงาน (ถ้ามี)</t>
  </si>
  <si>
    <t>4)</t>
  </si>
  <si>
    <t>ระบุอัตราหมุนเวียนของพนักงาน โดยคำนวณจาก</t>
  </si>
  <si>
    <t xml:space="preserve">   [ จำนวนพนักงานลาออก (ทั้งปี) / อัตราถัวเฉลี่ยพนักงานคงเหลือ ] x 100</t>
  </si>
  <si>
    <t xml:space="preserve">   อัตราถัวเฉลี่ยพนักงานคงเหลือ = [ จำนวนพนักงาน ณ วันต้นปี + จำนวนพนักงาน ณ วันสิ้นปี ] / 2</t>
  </si>
  <si>
    <t>การคำนวณผลประโยชน์พนักงาน</t>
  </si>
  <si>
    <t>เงินชดเชย</t>
  </si>
  <si>
    <t>มากกว่า 120 วัน แต่ไม่เกิน 1 ปี</t>
  </si>
  <si>
    <t>ค่าจ้าง 30 วัน หรือ เงินเดือน 1 เดือน</t>
  </si>
  <si>
    <t>1 ปี แต่ไม่เกิน 3 ปี</t>
  </si>
  <si>
    <t>ค่าจ้าง 90 วัน หรือ เงินเดือน 3 เดือน</t>
  </si>
  <si>
    <t>3 ปี แต่ไม่เกิน 6 ปี</t>
  </si>
  <si>
    <t>ค่าจ้าง 180 วัน หรือ เงินเดือน 6 เดือน</t>
  </si>
  <si>
    <t>6 ปี แต่ไม่เกิน 10 ปี</t>
  </si>
  <si>
    <t>ค่าจ้าง 240 วัน หรือ เงินเดือน 8 เดือน</t>
  </si>
  <si>
    <t>ค่าจ้าง 300 วัน หรือ เงินเดือน 10 เดือน</t>
  </si>
  <si>
    <t>หมายเหตุ</t>
  </si>
  <si>
    <t>A)</t>
  </si>
  <si>
    <t>B)</t>
  </si>
  <si>
    <t>อัตราหมุนเวียนของพนักงาน สามารถคำนวณแยกเป็นช่วงอายุของพนักงานก็ได้ เช่น ช่วงอายุ 50 - 60 ปี เป็นต้น</t>
  </si>
  <si>
    <t>ไฟล์เอกสารนี้จัดทำขึ้นเพื่อเป็น ตัวอย่าง / แนวทาง ในการคำนวณผลประโยชน์พนักงานหลังออกจากงานให้สอดคล้องกับ</t>
  </si>
  <si>
    <t>มาตรฐานรายงานทางการเงินสำหรับกิจการที่ไม่มีส่วนได้เสียสาธารณะ (NPAEs) เท่านั้น กิจการสามารถคำนวณผลประโยชน์</t>
  </si>
  <si>
    <t>พนักงานหลังออกจากงาน ด้วยวิธีการอื่นก็ได้</t>
  </si>
  <si>
    <t>เมื่อกรอกข้อมูลข้างต้นเรียบร้อยแล้ว (เซลล์สีม่วง) ไฟล์ จะคำนวณผลประโยชน์พนักงานหลังออกจากงานของพนักงาน</t>
  </si>
  <si>
    <t>แต่ละคนให้ โดยจะปรากฎอยู่ที่ Column N</t>
  </si>
  <si>
    <t>C)</t>
  </si>
  <si>
    <t>สำหรับปี 2560 จำนวนผลประโยชน์พนักงานพนักงานที่คำนวณได้ จะต้องบันทึกเป็นค่าใช้จ่ายในปี 60 ทั้งจำนวน</t>
  </si>
  <si>
    <t>เนื่องจากถือเป็นการเปลี่ยนแปลงประมาณการทางบัญชี โดยบันทึกตามหน่วยงานของพนักงาน</t>
  </si>
  <si>
    <t>D)</t>
  </si>
  <si>
    <t>ประมาณการหนี้สินผลประโยชน์พนักงาน ที่คำนวณได้ สามารถบันทึกบัญชีได้ทันที โดยไม่ต้องคิดลด</t>
  </si>
  <si>
    <t>อัตราเงินชดเชยแก่พนักงาน ตามกฎหมายคุ้มครองแรงงาน ณ 31 ธันวาคม 2560 เป็นดังนี้</t>
  </si>
  <si>
    <t>E)</t>
  </si>
  <si>
    <t>F)</t>
  </si>
  <si>
    <t>อัตราหมุนเวียนของพนักงาน หมายถึง ความน่าจะเป็นที่พนักงาน (แต่ละคน หรือ กลุ่ม) จะลาออกจากกิจการ</t>
  </si>
  <si>
    <t>เช่น อัตราการหมุนของพนักงาน เท่ากับ 60% หมายถึง โอกาสที่พนักงานจะลาออกจากกิจการในอนาคต คือ 60%</t>
  </si>
  <si>
    <t>G)</t>
  </si>
  <si>
    <t>หากมีจำนวนพนักงานมากกว่าตารางตัวอย่างที่ให้ไว้ เพียงเพิ่ม แถว แล้วกรอกข้อมูลในช่อง เซลล์สีม่วง แล้วคัดลอก</t>
  </si>
  <si>
    <t>สูตรจากบรรทัดก่อนหน้า ไฟล์ก็จะคำนวณผลประโยชน์พนักงานให้โดยอัตโนมัติ</t>
  </si>
  <si>
    <t>หมายเหตุ (ต่อ)</t>
  </si>
  <si>
    <t>Column</t>
  </si>
  <si>
    <t>A1</t>
  </si>
  <si>
    <t>A3</t>
  </si>
  <si>
    <t>A7 - A12</t>
  </si>
  <si>
    <t>B7 - B12</t>
  </si>
  <si>
    <t>C7 - C12</t>
  </si>
  <si>
    <t>D7 - D12</t>
  </si>
  <si>
    <t>E7 - E12</t>
  </si>
  <si>
    <t>F7 - F12</t>
  </si>
  <si>
    <t>M7 - M12</t>
  </si>
  <si>
    <t xml:space="preserve">   &gt; หน่วยงาน / แผนก โดยแยกเป็นเพียง 3 ส่วนเท่านั้น </t>
  </si>
  <si>
    <t xml:space="preserve">   &gt; วัน เดือน ปี ที่พนักงานเริ่มงานกับกิจการ (พ.ศ.) </t>
  </si>
  <si>
    <t xml:space="preserve">   &gt; อัตราเงินเดือน ณ วันสิ้นงวดบัญชี </t>
  </si>
  <si>
    <t>H)</t>
  </si>
  <si>
    <t xml:space="preserve">ค่าใช้จ่ายผลประโยชน์พนักงานนี้ ยังไม่สามารถถือเป็นรายจ่ายในการคำนวณกำไรสุทธิเพื่อเสียภาษีเงินได้นิติบุคคลได้ </t>
  </si>
  <si>
    <t>จนกว่าจะมีการจ่ายเงินชดเชยให้กับพนักงานแล้ว</t>
  </si>
  <si>
    <t>พนักงาน รวมถึง ผู้บริหาร (กรรมการ) และ ลูกจ้าง ของกิจการ ณ วันสิ้นรอบบัญชี</t>
  </si>
  <si>
    <t>12046</t>
  </si>
  <si>
    <t>20592</t>
  </si>
  <si>
    <t>20492</t>
  </si>
  <si>
    <t>20340</t>
  </si>
  <si>
    <t>20498</t>
  </si>
  <si>
    <t>20659</t>
  </si>
  <si>
    <t>20424</t>
  </si>
  <si>
    <t>20352</t>
  </si>
  <si>
    <t>20732</t>
  </si>
  <si>
    <t>10 ปี แต่ไม่เกิน 20 ปี</t>
  </si>
  <si>
    <t>ตั้งแต่ 20 ปีขึ้นไป</t>
  </si>
  <si>
    <t>ค่าจ้าง 400 วัน</t>
  </si>
  <si>
    <t>นาย</t>
  </si>
  <si>
    <t>ประโยชน์</t>
  </si>
  <si>
    <t>สุขใย</t>
  </si>
  <si>
    <t>12189</t>
  </si>
  <si>
    <t>20862</t>
  </si>
  <si>
    <t>20818</t>
  </si>
  <si>
    <t>20819</t>
  </si>
  <si>
    <t>ณ วันที่ 31 ธันวาคม 2563</t>
  </si>
  <si>
    <t>12192</t>
  </si>
  <si>
    <t>12194</t>
  </si>
  <si>
    <t>12196</t>
  </si>
  <si>
    <t>20861</t>
  </si>
  <si>
    <t>20880</t>
  </si>
  <si>
    <t>พนง.62</t>
  </si>
  <si>
    <t>พนง.63</t>
  </si>
  <si>
    <t>ลาออก</t>
  </si>
  <si>
    <t>อัตราหมุน พนง.</t>
  </si>
  <si>
    <t>เพิ่มขึ้น</t>
  </si>
  <si>
    <t>ต้นทุนขาย</t>
  </si>
  <si>
    <t>ค่าใช้จ่ายขาย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</si>
</sst>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87041E]d\ mmm\ yy;@"/>
    <numFmt numFmtId="177" formatCode="[$-107041E]d\ mmm\ yy;@"/>
    <numFmt numFmtId="178" formatCode="#,##0.00_ ;\-#,##0.00\ "/>
    <numFmt numFmtId="179" formatCode="[$-187041E]d\ mmm\ bb;@"/>
    <numFmt numFmtId="180" formatCode="[$-1870000]d/m/yy;@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Frees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FreesiaUPC"/>
      <family val="2"/>
    </font>
    <font>
      <b/>
      <sz val="15"/>
      <color indexed="8"/>
      <name val="FreesiaUPC"/>
      <family val="2"/>
    </font>
    <font>
      <i/>
      <u val="single"/>
      <sz val="15"/>
      <color indexed="8"/>
      <name val="FreesiaUPC"/>
      <family val="2"/>
    </font>
    <font>
      <sz val="14"/>
      <color indexed="8"/>
      <name val="EucrosiaUPC"/>
      <family val="1"/>
    </font>
    <font>
      <b/>
      <sz val="14"/>
      <color indexed="8"/>
      <name val="EucrosiaUPC"/>
      <family val="1"/>
    </font>
    <font>
      <b/>
      <sz val="14"/>
      <color indexed="56"/>
      <name val="EucrosiaUPC"/>
      <family val="1"/>
    </font>
    <font>
      <sz val="14"/>
      <color indexed="63"/>
      <name val="EucrosiaUPC"/>
      <family val="1"/>
    </font>
    <font>
      <b/>
      <i/>
      <sz val="18"/>
      <color indexed="10"/>
      <name val="FreesiaUPC"/>
      <family val="2"/>
    </font>
    <font>
      <sz val="15"/>
      <color indexed="10"/>
      <name val="FreesiaUP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FreesiaUPC"/>
      <family val="2"/>
    </font>
    <font>
      <b/>
      <sz val="15"/>
      <color theme="1"/>
      <name val="FreesiaUPC"/>
      <family val="2"/>
    </font>
    <font>
      <i/>
      <u val="single"/>
      <sz val="15"/>
      <color theme="1"/>
      <name val="FreesiaUPC"/>
      <family val="2"/>
    </font>
    <font>
      <sz val="14"/>
      <color theme="1"/>
      <name val="EucrosiaUPC"/>
      <family val="1"/>
    </font>
    <font>
      <b/>
      <sz val="14"/>
      <color theme="1"/>
      <name val="EucrosiaUPC"/>
      <family val="1"/>
    </font>
    <font>
      <b/>
      <sz val="14"/>
      <color rgb="FF00194D"/>
      <name val="EucrosiaUPC"/>
      <family val="1"/>
    </font>
    <font>
      <sz val="14"/>
      <color rgb="FF4D4D4D"/>
      <name val="EucrosiaUPC"/>
      <family val="1"/>
    </font>
    <font>
      <b/>
      <i/>
      <sz val="18"/>
      <color rgb="FFFF0000"/>
      <name val="FreesiaUPC"/>
      <family val="2"/>
    </font>
    <font>
      <sz val="15"/>
      <color rgb="FFFF0000"/>
      <name val="FreesiaUP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D3DEFF"/>
        <bgColor indexed="64"/>
      </patternFill>
    </fill>
    <fill>
      <patternFill patternType="solid">
        <fgColor rgb="FFEAE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dotted"/>
      <top style="dotted"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76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/>
    </xf>
    <xf numFmtId="43" fontId="5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 readingOrder="1"/>
    </xf>
    <xf numFmtId="0" fontId="56" fillId="34" borderId="11" xfId="0" applyFont="1" applyFill="1" applyBorder="1" applyAlignment="1">
      <alignment horizontal="center" vertical="center" wrapText="1" readingOrder="1"/>
    </xf>
    <xf numFmtId="0" fontId="56" fillId="35" borderId="12" xfId="0" applyFont="1" applyFill="1" applyBorder="1" applyAlignment="1">
      <alignment horizontal="center" vertical="center" wrapText="1" readingOrder="1"/>
    </xf>
    <xf numFmtId="0" fontId="56" fillId="34" borderId="12" xfId="0" applyFont="1" applyFill="1" applyBorder="1" applyAlignment="1">
      <alignment horizontal="center" vertical="center" wrapText="1" readingOrder="1"/>
    </xf>
    <xf numFmtId="49" fontId="54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50" fillId="36" borderId="13" xfId="0" applyNumberFormat="1" applyFont="1" applyFill="1" applyBorder="1" applyAlignment="1">
      <alignment horizontal="center"/>
    </xf>
    <xf numFmtId="2" fontId="50" fillId="36" borderId="13" xfId="0" applyNumberFormat="1" applyFont="1" applyFill="1" applyBorder="1" applyAlignment="1">
      <alignment horizontal="center"/>
    </xf>
    <xf numFmtId="177" fontId="50" fillId="36" borderId="13" xfId="0" applyNumberFormat="1" applyFont="1" applyFill="1" applyBorder="1" applyAlignment="1">
      <alignment horizontal="center"/>
    </xf>
    <xf numFmtId="43" fontId="50" fillId="36" borderId="13" xfId="0" applyNumberFormat="1" applyFont="1" applyFill="1" applyBorder="1" applyAlignment="1">
      <alignment horizontal="right"/>
    </xf>
    <xf numFmtId="1" fontId="2" fillId="36" borderId="13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/>
    </xf>
    <xf numFmtId="177" fontId="2" fillId="36" borderId="13" xfId="0" applyNumberFormat="1" applyFont="1" applyFill="1" applyBorder="1" applyAlignment="1">
      <alignment horizontal="center"/>
    </xf>
    <xf numFmtId="43" fontId="2" fillId="36" borderId="13" xfId="0" applyNumberFormat="1" applyFont="1" applyFill="1" applyBorder="1" applyAlignment="1">
      <alignment horizontal="right"/>
    </xf>
    <xf numFmtId="43" fontId="50" fillId="36" borderId="14" xfId="0" applyNumberFormat="1" applyFont="1" applyFill="1" applyBorder="1" applyAlignment="1">
      <alignment horizontal="right"/>
    </xf>
    <xf numFmtId="43" fontId="2" fillId="36" borderId="14" xfId="0" applyNumberFormat="1" applyFont="1" applyFill="1" applyBorder="1" applyAlignment="1">
      <alignment horizontal="right"/>
    </xf>
    <xf numFmtId="49" fontId="51" fillId="17" borderId="15" xfId="0" applyNumberFormat="1" applyFont="1" applyFill="1" applyBorder="1" applyAlignment="1">
      <alignment horizontal="center"/>
    </xf>
    <xf numFmtId="0" fontId="51" fillId="17" borderId="15" xfId="0" applyFont="1" applyFill="1" applyBorder="1" applyAlignment="1">
      <alignment horizontal="center"/>
    </xf>
    <xf numFmtId="43" fontId="51" fillId="17" borderId="15" xfId="0" applyNumberFormat="1" applyFont="1" applyFill="1" applyBorder="1" applyAlignment="1">
      <alignment horizontal="center"/>
    </xf>
    <xf numFmtId="49" fontId="51" fillId="17" borderId="16" xfId="0" applyNumberFormat="1" applyFont="1" applyFill="1" applyBorder="1" applyAlignment="1">
      <alignment horizontal="center"/>
    </xf>
    <xf numFmtId="0" fontId="51" fillId="17" borderId="16" xfId="0" applyFont="1" applyFill="1" applyBorder="1" applyAlignment="1">
      <alignment horizontal="center"/>
    </xf>
    <xf numFmtId="0" fontId="50" fillId="37" borderId="13" xfId="0" applyFont="1" applyFill="1" applyBorder="1" applyAlignment="1">
      <alignment/>
    </xf>
    <xf numFmtId="0" fontId="50" fillId="37" borderId="13" xfId="0" applyFont="1" applyFill="1" applyBorder="1" applyAlignment="1">
      <alignment horizontal="center"/>
    </xf>
    <xf numFmtId="176" fontId="50" fillId="37" borderId="13" xfId="0" applyNumberFormat="1" applyFont="1" applyFill="1" applyBorder="1" applyAlignment="1">
      <alignment horizontal="center"/>
    </xf>
    <xf numFmtId="43" fontId="50" fillId="37" borderId="13" xfId="0" applyNumberFormat="1" applyFont="1" applyFill="1" applyBorder="1" applyAlignment="1">
      <alignment horizontal="right"/>
    </xf>
    <xf numFmtId="0" fontId="2" fillId="37" borderId="13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176" fontId="2" fillId="37" borderId="13" xfId="0" applyNumberFormat="1" applyFont="1" applyFill="1" applyBorder="1" applyAlignment="1">
      <alignment horizontal="center"/>
    </xf>
    <xf numFmtId="43" fontId="2" fillId="37" borderId="13" xfId="0" applyNumberFormat="1" applyFont="1" applyFill="1" applyBorder="1" applyAlignment="1">
      <alignment horizontal="right"/>
    </xf>
    <xf numFmtId="9" fontId="50" fillId="37" borderId="13" xfId="59" applyFont="1" applyFill="1" applyBorder="1" applyAlignment="1">
      <alignment horizontal="center"/>
    </xf>
    <xf numFmtId="43" fontId="57" fillId="17" borderId="17" xfId="0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49" fontId="58" fillId="37" borderId="18" xfId="0" applyNumberFormat="1" applyFont="1" applyFill="1" applyBorder="1" applyAlignment="1">
      <alignment horizontal="center"/>
    </xf>
    <xf numFmtId="176" fontId="50" fillId="37" borderId="0" xfId="0" applyNumberFormat="1" applyFont="1" applyFill="1" applyBorder="1" applyAlignment="1">
      <alignment horizontal="center"/>
    </xf>
    <xf numFmtId="0" fontId="58" fillId="11" borderId="0" xfId="0" applyFont="1" applyFill="1" applyAlignment="1">
      <alignment horizontal="center"/>
    </xf>
    <xf numFmtId="0" fontId="58" fillId="11" borderId="0" xfId="0" applyFont="1" applyFill="1" applyAlignment="1">
      <alignment/>
    </xf>
    <xf numFmtId="9" fontId="58" fillId="11" borderId="0" xfId="59" applyFont="1" applyFill="1" applyAlignment="1">
      <alignment horizontal="center"/>
    </xf>
    <xf numFmtId="0" fontId="53" fillId="0" borderId="0" xfId="0" applyFont="1" applyAlignment="1">
      <alignment horizontal="left" wrapText="1"/>
    </xf>
    <xf numFmtId="0" fontId="51" fillId="17" borderId="15" xfId="0" applyFont="1" applyFill="1" applyBorder="1" applyAlignment="1">
      <alignment horizontal="center" vertical="center"/>
    </xf>
    <xf numFmtId="0" fontId="51" fillId="17" borderId="16" xfId="0" applyFont="1" applyFill="1" applyBorder="1" applyAlignment="1">
      <alignment horizontal="center" vertical="center"/>
    </xf>
    <xf numFmtId="176" fontId="51" fillId="17" borderId="15" xfId="0" applyNumberFormat="1" applyFont="1" applyFill="1" applyBorder="1" applyAlignment="1">
      <alignment horizontal="center" vertical="center"/>
    </xf>
    <xf numFmtId="176" fontId="51" fillId="17" borderId="16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2 2" xfId="64"/>
    <cellStyle name="เปอร์เซ็นต์ 2" xfId="65"/>
    <cellStyle name="ปกติ 2" xfId="66"/>
    <cellStyle name="ปกติ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47"/>
  <sheetViews>
    <sheetView zoomScalePageLayoutView="0" workbookViewId="0" topLeftCell="A1">
      <selection activeCell="B11" sqref="B11"/>
    </sheetView>
  </sheetViews>
  <sheetFormatPr defaultColWidth="9.00390625" defaultRowHeight="15"/>
  <cols>
    <col min="1" max="1" width="3.7109375" style="11" customWidth="1"/>
    <col min="2" max="2" width="43.421875" style="11" customWidth="1"/>
    <col min="3" max="3" width="15.28125" style="11" customWidth="1"/>
    <col min="4" max="4" width="8.57421875" style="11" customWidth="1"/>
    <col min="5" max="5" width="9.421875" style="11" customWidth="1"/>
    <col min="6" max="16384" width="9.00390625" style="11" customWidth="1"/>
  </cols>
  <sheetData>
    <row r="1" ht="21">
      <c r="A1" s="12" t="s">
        <v>24</v>
      </c>
    </row>
    <row r="2" ht="20.25">
      <c r="A2" s="11" t="s">
        <v>57</v>
      </c>
    </row>
    <row r="3" ht="20.25">
      <c r="A3" s="11" t="s">
        <v>58</v>
      </c>
    </row>
    <row r="4" ht="20.25">
      <c r="A4" s="11" t="s">
        <v>59</v>
      </c>
    </row>
    <row r="5" ht="15" customHeight="1"/>
    <row r="6" spans="1:5" ht="21">
      <c r="A6" s="12" t="s">
        <v>25</v>
      </c>
      <c r="E6" s="17" t="s">
        <v>76</v>
      </c>
    </row>
    <row r="7" spans="1:5" ht="20.25">
      <c r="A7" s="11" t="s">
        <v>26</v>
      </c>
      <c r="B7" s="11" t="s">
        <v>27</v>
      </c>
      <c r="E7" s="18" t="s">
        <v>77</v>
      </c>
    </row>
    <row r="8" spans="1:5" ht="20.25">
      <c r="A8" s="11" t="s">
        <v>28</v>
      </c>
      <c r="B8" s="11" t="s">
        <v>29</v>
      </c>
      <c r="E8" s="18" t="s">
        <v>78</v>
      </c>
    </row>
    <row r="9" spans="1:5" ht="20.25">
      <c r="A9" s="11" t="s">
        <v>30</v>
      </c>
      <c r="B9" s="11" t="s">
        <v>36</v>
      </c>
      <c r="E9" s="18"/>
    </row>
    <row r="10" spans="2:5" ht="20.25">
      <c r="B10" s="11" t="s">
        <v>37</v>
      </c>
      <c r="E10" s="18" t="s">
        <v>79</v>
      </c>
    </row>
    <row r="11" spans="2:5" ht="20.25">
      <c r="B11" s="11" t="s">
        <v>31</v>
      </c>
      <c r="E11" s="18" t="s">
        <v>80</v>
      </c>
    </row>
    <row r="12" spans="2:5" ht="20.25">
      <c r="B12" s="11" t="s">
        <v>86</v>
      </c>
      <c r="E12" s="18" t="s">
        <v>81</v>
      </c>
    </row>
    <row r="13" spans="2:5" ht="20.25">
      <c r="B13" s="11" t="s">
        <v>33</v>
      </c>
      <c r="E13" s="18"/>
    </row>
    <row r="14" spans="2:5" ht="20.25">
      <c r="B14" s="11" t="s">
        <v>34</v>
      </c>
      <c r="E14" s="18"/>
    </row>
    <row r="15" spans="2:5" ht="20.25">
      <c r="B15" s="11" t="s">
        <v>35</v>
      </c>
      <c r="E15" s="18"/>
    </row>
    <row r="16" spans="2:5" ht="20.25">
      <c r="B16" s="11" t="s">
        <v>32</v>
      </c>
      <c r="E16" s="18" t="s">
        <v>82</v>
      </c>
    </row>
    <row r="17" spans="2:5" ht="20.25">
      <c r="B17" s="11" t="s">
        <v>87</v>
      </c>
      <c r="E17" s="18" t="s">
        <v>83</v>
      </c>
    </row>
    <row r="18" spans="2:5" ht="20.25">
      <c r="B18" s="11" t="s">
        <v>88</v>
      </c>
      <c r="E18" s="18" t="s">
        <v>84</v>
      </c>
    </row>
    <row r="19" spans="1:5" ht="20.25">
      <c r="A19" s="11" t="s">
        <v>38</v>
      </c>
      <c r="B19" s="11" t="s">
        <v>39</v>
      </c>
      <c r="E19" s="18" t="s">
        <v>85</v>
      </c>
    </row>
    <row r="20" spans="2:5" ht="20.25">
      <c r="B20" s="52" t="s">
        <v>40</v>
      </c>
      <c r="C20" s="52"/>
      <c r="E20" s="18"/>
    </row>
    <row r="21" spans="2:5" ht="20.25" customHeight="1">
      <c r="B21" s="52" t="s">
        <v>41</v>
      </c>
      <c r="C21" s="52"/>
      <c r="D21" s="52"/>
      <c r="E21" s="18"/>
    </row>
    <row r="22" ht="15" customHeight="1"/>
    <row r="23" ht="21">
      <c r="A23" s="12" t="s">
        <v>42</v>
      </c>
    </row>
    <row r="24" ht="20.25">
      <c r="A24" s="11" t="s">
        <v>60</v>
      </c>
    </row>
    <row r="25" ht="20.25">
      <c r="A25" s="11" t="s">
        <v>61</v>
      </c>
    </row>
    <row r="26" ht="15" customHeight="1"/>
    <row r="27" ht="21">
      <c r="A27" s="12" t="s">
        <v>53</v>
      </c>
    </row>
    <row r="28" spans="1:2" ht="21" thickBot="1">
      <c r="A28" s="11" t="s">
        <v>54</v>
      </c>
      <c r="B28" s="11" t="s">
        <v>67</v>
      </c>
    </row>
    <row r="29" spans="2:3" ht="21.75" thickBot="1">
      <c r="B29" s="13" t="s">
        <v>7</v>
      </c>
      <c r="C29" s="13" t="s">
        <v>43</v>
      </c>
    </row>
    <row r="30" spans="2:3" ht="62.25" thickBot="1" thickTop="1">
      <c r="B30" s="14" t="s">
        <v>44</v>
      </c>
      <c r="C30" s="14" t="s">
        <v>45</v>
      </c>
    </row>
    <row r="31" spans="2:3" ht="61.5" thickBot="1">
      <c r="B31" s="15" t="s">
        <v>46</v>
      </c>
      <c r="C31" s="15" t="s">
        <v>47</v>
      </c>
    </row>
    <row r="32" spans="2:3" ht="61.5" thickBot="1">
      <c r="B32" s="16" t="s">
        <v>48</v>
      </c>
      <c r="C32" s="16" t="s">
        <v>49</v>
      </c>
    </row>
    <row r="33" spans="2:3" ht="61.5" thickBot="1">
      <c r="B33" s="15" t="s">
        <v>50</v>
      </c>
      <c r="C33" s="15" t="s">
        <v>51</v>
      </c>
    </row>
    <row r="34" spans="2:3" ht="61.5" thickBot="1">
      <c r="B34" s="16" t="s">
        <v>102</v>
      </c>
      <c r="C34" s="16" t="s">
        <v>52</v>
      </c>
    </row>
    <row r="35" spans="2:3" ht="41.25" customHeight="1" thickBot="1">
      <c r="B35" s="15" t="s">
        <v>103</v>
      </c>
      <c r="C35" s="15" t="s">
        <v>104</v>
      </c>
    </row>
    <row r="36" ht="21">
      <c r="A36" s="12" t="s">
        <v>75</v>
      </c>
    </row>
    <row r="37" spans="1:2" ht="20.25">
      <c r="A37" s="11" t="s">
        <v>55</v>
      </c>
      <c r="B37" s="11" t="s">
        <v>56</v>
      </c>
    </row>
    <row r="38" spans="1:2" ht="20.25">
      <c r="A38" s="11" t="s">
        <v>62</v>
      </c>
      <c r="B38" s="11" t="s">
        <v>70</v>
      </c>
    </row>
    <row r="39" ht="20.25">
      <c r="B39" s="11" t="s">
        <v>71</v>
      </c>
    </row>
    <row r="40" spans="1:2" ht="20.25">
      <c r="A40" s="11" t="s">
        <v>65</v>
      </c>
      <c r="B40" s="11" t="s">
        <v>63</v>
      </c>
    </row>
    <row r="41" ht="20.25">
      <c r="B41" s="11" t="s">
        <v>64</v>
      </c>
    </row>
    <row r="42" spans="1:2" ht="20.25">
      <c r="A42" s="11" t="s">
        <v>68</v>
      </c>
      <c r="B42" s="11" t="s">
        <v>66</v>
      </c>
    </row>
    <row r="43" spans="1:2" ht="20.25">
      <c r="A43" s="11" t="s">
        <v>69</v>
      </c>
      <c r="B43" s="11" t="s">
        <v>92</v>
      </c>
    </row>
    <row r="44" spans="1:2" ht="20.25">
      <c r="A44" s="11" t="s">
        <v>72</v>
      </c>
      <c r="B44" s="11" t="s">
        <v>73</v>
      </c>
    </row>
    <row r="45" ht="20.25">
      <c r="B45" s="11" t="s">
        <v>74</v>
      </c>
    </row>
    <row r="46" spans="1:2" ht="20.25">
      <c r="A46" s="11" t="s">
        <v>89</v>
      </c>
      <c r="B46" s="11" t="s">
        <v>90</v>
      </c>
    </row>
    <row r="47" ht="20.25">
      <c r="B47" s="11" t="s">
        <v>91</v>
      </c>
    </row>
  </sheetData>
  <sheetProtection/>
  <mergeCells count="2">
    <mergeCell ref="B20:C20"/>
    <mergeCell ref="B21:D21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CC"/>
  </sheetPr>
  <dimension ref="A1:AE34"/>
  <sheetViews>
    <sheetView tabSelected="1" zoomScalePageLayoutView="0" workbookViewId="0" topLeftCell="E11">
      <selection activeCell="K24" sqref="K24"/>
    </sheetView>
  </sheetViews>
  <sheetFormatPr defaultColWidth="9.140625" defaultRowHeight="15"/>
  <cols>
    <col min="1" max="1" width="7.7109375" style="2" customWidth="1"/>
    <col min="2" max="2" width="26.57421875" style="1" customWidth="1"/>
    <col min="3" max="3" width="18.421875" style="4" customWidth="1"/>
    <col min="4" max="4" width="11.421875" style="5" customWidth="1"/>
    <col min="5" max="5" width="11.421875" style="4" customWidth="1"/>
    <col min="6" max="6" width="13.28125" style="7" customWidth="1"/>
    <col min="7" max="7" width="12.421875" style="1" customWidth="1"/>
    <col min="8" max="8" width="8.421875" style="1" customWidth="1"/>
    <col min="9" max="9" width="11.57421875" style="1" customWidth="1"/>
    <col min="10" max="10" width="10.421875" style="1" customWidth="1"/>
    <col min="11" max="11" width="9.00390625" style="1" customWidth="1"/>
    <col min="12" max="12" width="15.00390625" style="1" customWidth="1"/>
    <col min="13" max="13" width="15.8515625" style="1" customWidth="1"/>
    <col min="14" max="14" width="17.57421875" style="1" customWidth="1"/>
    <col min="15" max="16384" width="9.140625" style="1" customWidth="1"/>
  </cols>
  <sheetData>
    <row r="1" ht="21.75">
      <c r="A1" s="8" t="s">
        <v>16</v>
      </c>
    </row>
    <row r="2" ht="21.75">
      <c r="A2" s="8" t="s">
        <v>17</v>
      </c>
    </row>
    <row r="3" spans="1:4" ht="21">
      <c r="A3" s="2" t="s">
        <v>112</v>
      </c>
      <c r="D3" s="48">
        <v>44196</v>
      </c>
    </row>
    <row r="4" spans="3:13" ht="21">
      <c r="C4" s="5"/>
      <c r="M4" s="10" t="s">
        <v>23</v>
      </c>
    </row>
    <row r="5" spans="1:14" ht="21.75">
      <c r="A5" s="30" t="s">
        <v>19</v>
      </c>
      <c r="B5" s="53" t="s">
        <v>18</v>
      </c>
      <c r="C5" s="53" t="s">
        <v>20</v>
      </c>
      <c r="D5" s="55" t="s">
        <v>1</v>
      </c>
      <c r="E5" s="31" t="s">
        <v>21</v>
      </c>
      <c r="F5" s="32" t="s">
        <v>5</v>
      </c>
      <c r="G5" s="31" t="s">
        <v>3</v>
      </c>
      <c r="H5" s="31" t="s">
        <v>7</v>
      </c>
      <c r="I5" s="31" t="s">
        <v>8</v>
      </c>
      <c r="J5" s="31" t="s">
        <v>6</v>
      </c>
      <c r="K5" s="31" t="s">
        <v>10</v>
      </c>
      <c r="L5" s="31" t="s">
        <v>14</v>
      </c>
      <c r="M5" s="31" t="s">
        <v>13</v>
      </c>
      <c r="N5" s="31" t="s">
        <v>22</v>
      </c>
    </row>
    <row r="6" spans="1:14" s="9" customFormat="1" ht="21.75">
      <c r="A6" s="33" t="s">
        <v>15</v>
      </c>
      <c r="B6" s="54"/>
      <c r="C6" s="54"/>
      <c r="D6" s="56"/>
      <c r="E6" s="34" t="s">
        <v>2</v>
      </c>
      <c r="F6" s="34" t="s">
        <v>4</v>
      </c>
      <c r="G6" s="34" t="s">
        <v>4</v>
      </c>
      <c r="H6" s="34" t="s">
        <v>4</v>
      </c>
      <c r="I6" s="34" t="s">
        <v>9</v>
      </c>
      <c r="J6" s="34" t="s">
        <v>9</v>
      </c>
      <c r="K6" s="34" t="s">
        <v>11</v>
      </c>
      <c r="L6" s="34" t="s">
        <v>9</v>
      </c>
      <c r="M6" s="34" t="s">
        <v>12</v>
      </c>
      <c r="N6" s="34" t="s">
        <v>15</v>
      </c>
    </row>
    <row r="7" spans="1:16" ht="21">
      <c r="A7" s="47"/>
      <c r="B7" s="35"/>
      <c r="C7" s="36" t="s">
        <v>0</v>
      </c>
      <c r="D7" s="37">
        <v>17641</v>
      </c>
      <c r="E7" s="37">
        <v>41091</v>
      </c>
      <c r="F7" s="38">
        <v>20000</v>
      </c>
      <c r="G7" s="20" t="str">
        <f>DATEDIF(D7,D$3,"Y")&amp;"ปี"&amp;DATEDIF(D7,D$3+1,"YM")&amp;"เดือน"</f>
        <v>72ปี8เดือน</v>
      </c>
      <c r="H7" s="21">
        <f>($D$3-E7)/365</f>
        <v>8.506849315068493</v>
      </c>
      <c r="I7" s="22">
        <f>DATE(YEAR(D7)+60,MONTH(D7),DAY(D7))</f>
        <v>39556</v>
      </c>
      <c r="J7" s="21">
        <f>H7</f>
        <v>8.506849315068493</v>
      </c>
      <c r="K7" s="21">
        <f>IF(J7&gt;20,400/30,IF(J7&gt;10,10,IF(J7&gt;6,8,IF(J7&gt;3,6,IF(J7&gt;1,3,IF(J7&gt;=4/12,1,0))))))</f>
        <v>8</v>
      </c>
      <c r="L7" s="23">
        <f>F7*K7</f>
        <v>160000</v>
      </c>
      <c r="M7" s="43">
        <v>0.5882352941176471</v>
      </c>
      <c r="N7" s="28">
        <f>L7*H7/J7*(1-M7)</f>
        <v>65882.35294117646</v>
      </c>
      <c r="P7" s="1">
        <v>1</v>
      </c>
    </row>
    <row r="8" spans="1:16" ht="21">
      <c r="A8" s="47"/>
      <c r="B8" s="35"/>
      <c r="C8" s="36" t="s">
        <v>0</v>
      </c>
      <c r="D8" s="37">
        <v>26299</v>
      </c>
      <c r="E8" s="37">
        <v>41091</v>
      </c>
      <c r="F8" s="38">
        <v>60000</v>
      </c>
      <c r="G8" s="20" t="str">
        <f>DATEDIF(D8,D$3,"Y")&amp;"ปี"&amp;DATEDIF(D8,D$3+1,"YM")&amp;"เดือน"</f>
        <v>48ปี0เดือน</v>
      </c>
      <c r="H8" s="21">
        <f>($D$3-E8)/365</f>
        <v>8.506849315068493</v>
      </c>
      <c r="I8" s="22">
        <f>DATE(YEAR(D8)+60,MONTH(D8),DAY(D8))</f>
        <v>48214</v>
      </c>
      <c r="J8" s="21">
        <f>(I8-E8)/365</f>
        <v>19.515068493150686</v>
      </c>
      <c r="K8" s="21">
        <f>IF(J8&gt;20,400/30,IF(J8&gt;10,10,IF(J8&gt;6,8,IF(J8&gt;3,6,IF(J8&gt;1,3,IF(J8&gt;=4/12,1,0))))))</f>
        <v>10</v>
      </c>
      <c r="L8" s="23">
        <f>F8*K8</f>
        <v>600000</v>
      </c>
      <c r="M8" s="43">
        <v>0.5882352941176471</v>
      </c>
      <c r="N8" s="28">
        <f>L8*H8/J8*(1-M8)</f>
        <v>107695.86509319437</v>
      </c>
      <c r="P8" s="1">
        <v>1</v>
      </c>
    </row>
    <row r="9" spans="1:16" ht="21">
      <c r="A9" s="47"/>
      <c r="B9" s="35"/>
      <c r="C9" s="36" t="s">
        <v>0</v>
      </c>
      <c r="D9" s="37">
        <v>28126</v>
      </c>
      <c r="E9" s="37">
        <v>41091</v>
      </c>
      <c r="F9" s="38">
        <v>40000</v>
      </c>
      <c r="G9" s="20" t="str">
        <f>DATEDIF(D9,D$3,"Y")&amp;"ปี"&amp;DATEDIF(D9,D$3+1,"YM")&amp;"เดือน"</f>
        <v>43ปี0เดือน</v>
      </c>
      <c r="H9" s="21">
        <f>($D$3-E9)/365</f>
        <v>8.506849315068493</v>
      </c>
      <c r="I9" s="22">
        <f>DATE(YEAR(D9)+60,MONTH(D9),DAY(D9))</f>
        <v>50041</v>
      </c>
      <c r="J9" s="21">
        <f>(I9-E9)/365</f>
        <v>24.52054794520548</v>
      </c>
      <c r="K9" s="21">
        <f>IF(J9&gt;20,400/30,IF(J9&gt;10,10,IF(J9&gt;6,8,IF(J9&gt;3,6,IF(J9&gt;1,3,IF(J9&gt;=4/12,1,0))))))</f>
        <v>13.333333333333334</v>
      </c>
      <c r="L9" s="23">
        <f>F9*K9</f>
        <v>533333.3333333334</v>
      </c>
      <c r="M9" s="43">
        <v>0.5882352941176471</v>
      </c>
      <c r="N9" s="28">
        <f>L9*H9/J9*(1-M9)</f>
        <v>76187.97239566217</v>
      </c>
      <c r="P9" s="1">
        <v>1</v>
      </c>
    </row>
    <row r="10" spans="1:16" ht="21">
      <c r="A10" s="47" t="s">
        <v>108</v>
      </c>
      <c r="B10" s="35"/>
      <c r="C10" s="36" t="s">
        <v>123</v>
      </c>
      <c r="D10" s="37">
        <v>30542</v>
      </c>
      <c r="E10" s="37">
        <v>43647</v>
      </c>
      <c r="F10" s="38">
        <v>25000</v>
      </c>
      <c r="G10" s="20" t="str">
        <f aca="true" t="shared" si="0" ref="G10:G27">DATEDIF(D10,D$3,"Y")&amp;"ปี"&amp;DATEDIF(D10,D$3+1,"YM")&amp;"เดือน"</f>
        <v>37ปี4เดือน</v>
      </c>
      <c r="H10" s="21">
        <f aca="true" t="shared" si="1" ref="H10:H27">($D$3-E10)/365</f>
        <v>1.5041095890410958</v>
      </c>
      <c r="I10" s="22">
        <f aca="true" t="shared" si="2" ref="I10:I27">DATE(YEAR(D10)+60,MONTH(D10),DAY(D10))</f>
        <v>52457</v>
      </c>
      <c r="J10" s="21">
        <f aca="true" t="shared" si="3" ref="J10:J27">(I10-E10)/365</f>
        <v>24.136986301369863</v>
      </c>
      <c r="K10" s="21">
        <f aca="true" t="shared" si="4" ref="K10:K27">IF(J10&gt;20,400/30,IF(J10&gt;10,10,IF(J10&gt;6,8,IF(J10&gt;3,6,IF(J10&gt;1,3,IF(J10&gt;=4/12,1,0))))))</f>
        <v>13.333333333333334</v>
      </c>
      <c r="L10" s="23">
        <f aca="true" t="shared" si="5" ref="L10:L27">F10*K10</f>
        <v>333333.3333333334</v>
      </c>
      <c r="M10" s="43">
        <v>0.5882352941176471</v>
      </c>
      <c r="N10" s="28">
        <f aca="true" t="shared" si="6" ref="N10:N27">L10*H10/J10*(1-M10)</f>
        <v>8553.114775989852</v>
      </c>
      <c r="P10" s="1">
        <v>1</v>
      </c>
    </row>
    <row r="11" spans="1:16" ht="21">
      <c r="A11" s="47" t="s">
        <v>111</v>
      </c>
      <c r="B11" s="35"/>
      <c r="C11" s="36" t="s">
        <v>123</v>
      </c>
      <c r="D11" s="37">
        <v>36270</v>
      </c>
      <c r="E11" s="37">
        <v>43634</v>
      </c>
      <c r="F11" s="38">
        <v>9930</v>
      </c>
      <c r="G11" s="20" t="str">
        <f t="shared" si="0"/>
        <v>21ปี8เดือน</v>
      </c>
      <c r="H11" s="21">
        <f t="shared" si="1"/>
        <v>1.5397260273972602</v>
      </c>
      <c r="I11" s="22">
        <f t="shared" si="2"/>
        <v>58185</v>
      </c>
      <c r="J11" s="21">
        <f t="shared" si="3"/>
        <v>39.865753424657534</v>
      </c>
      <c r="K11" s="21">
        <f t="shared" si="4"/>
        <v>13.333333333333334</v>
      </c>
      <c r="L11" s="23">
        <f t="shared" si="5"/>
        <v>132400</v>
      </c>
      <c r="M11" s="43">
        <v>0.5882352941176471</v>
      </c>
      <c r="N11" s="28">
        <f t="shared" si="6"/>
        <v>2105.622819535346</v>
      </c>
      <c r="P11" s="1">
        <f>+P10+1</f>
        <v>2</v>
      </c>
    </row>
    <row r="12" spans="1:16" ht="21">
      <c r="A12" s="47" t="s">
        <v>93</v>
      </c>
      <c r="B12" s="35"/>
      <c r="C12" s="36" t="s">
        <v>123</v>
      </c>
      <c r="D12" s="37">
        <v>28501</v>
      </c>
      <c r="E12" s="37">
        <v>41345</v>
      </c>
      <c r="F12" s="38">
        <v>12669</v>
      </c>
      <c r="G12" s="20" t="str">
        <f t="shared" si="0"/>
        <v>42ปี11เดือน</v>
      </c>
      <c r="H12" s="21">
        <f t="shared" si="1"/>
        <v>7.810958904109589</v>
      </c>
      <c r="I12" s="22">
        <f t="shared" si="2"/>
        <v>50416</v>
      </c>
      <c r="J12" s="21">
        <f t="shared" si="3"/>
        <v>24.852054794520548</v>
      </c>
      <c r="K12" s="21">
        <f t="shared" si="4"/>
        <v>13.333333333333334</v>
      </c>
      <c r="L12" s="23">
        <f t="shared" si="5"/>
        <v>168920</v>
      </c>
      <c r="M12" s="43">
        <v>0.5882352941176471</v>
      </c>
      <c r="N12" s="28">
        <f t="shared" si="6"/>
        <v>21861.111622688983</v>
      </c>
      <c r="P12" s="1">
        <f aca="true" t="shared" si="7" ref="P12:P27">+P11+1</f>
        <v>3</v>
      </c>
    </row>
    <row r="13" spans="1:16" ht="21">
      <c r="A13" s="47" t="s">
        <v>94</v>
      </c>
      <c r="B13" s="35"/>
      <c r="C13" s="36" t="s">
        <v>123</v>
      </c>
      <c r="D13" s="37">
        <v>31730</v>
      </c>
      <c r="E13" s="37">
        <v>42646</v>
      </c>
      <c r="F13" s="38">
        <v>12500</v>
      </c>
      <c r="G13" s="20" t="str">
        <f t="shared" si="0"/>
        <v>34ปี1เดือน</v>
      </c>
      <c r="H13" s="21">
        <f t="shared" si="1"/>
        <v>4.2465753424657535</v>
      </c>
      <c r="I13" s="22">
        <f t="shared" si="2"/>
        <v>53645</v>
      </c>
      <c r="J13" s="21">
        <f t="shared" si="3"/>
        <v>30.134246575342466</v>
      </c>
      <c r="K13" s="21">
        <f t="shared" si="4"/>
        <v>13.333333333333334</v>
      </c>
      <c r="L13" s="23">
        <f t="shared" si="5"/>
        <v>166666.6666666667</v>
      </c>
      <c r="M13" s="43">
        <v>0.5882352941176471</v>
      </c>
      <c r="N13" s="28">
        <f t="shared" si="6"/>
        <v>9671.110920957164</v>
      </c>
      <c r="P13" s="1">
        <f t="shared" si="7"/>
        <v>4</v>
      </c>
    </row>
    <row r="14" spans="1:16" ht="21">
      <c r="A14" s="47" t="s">
        <v>100</v>
      </c>
      <c r="B14" s="35"/>
      <c r="C14" s="36" t="s">
        <v>0</v>
      </c>
      <c r="D14" s="37">
        <v>34558</v>
      </c>
      <c r="E14" s="37">
        <v>41535</v>
      </c>
      <c r="F14" s="42">
        <v>12000</v>
      </c>
      <c r="G14" s="20" t="str">
        <f t="shared" si="0"/>
        <v>26ปี4เดือน</v>
      </c>
      <c r="H14" s="21">
        <f t="shared" si="1"/>
        <v>7.2904109589041095</v>
      </c>
      <c r="I14" s="22">
        <f t="shared" si="2"/>
        <v>56473</v>
      </c>
      <c r="J14" s="21">
        <f t="shared" si="3"/>
        <v>40.92602739726028</v>
      </c>
      <c r="K14" s="21">
        <f t="shared" si="4"/>
        <v>13.333333333333334</v>
      </c>
      <c r="L14" s="23">
        <f t="shared" si="5"/>
        <v>160000</v>
      </c>
      <c r="M14" s="43">
        <v>0.5882352941176471</v>
      </c>
      <c r="N14" s="28">
        <f t="shared" si="6"/>
        <v>11736.038370362201</v>
      </c>
      <c r="P14" s="1">
        <f t="shared" si="7"/>
        <v>5</v>
      </c>
    </row>
    <row r="15" spans="1:16" s="19" customFormat="1" ht="21">
      <c r="A15" s="47" t="s">
        <v>95</v>
      </c>
      <c r="B15" s="39"/>
      <c r="C15" s="40" t="s">
        <v>123</v>
      </c>
      <c r="D15" s="41">
        <v>32172</v>
      </c>
      <c r="E15" s="41">
        <v>42270</v>
      </c>
      <c r="F15" s="42">
        <v>10130</v>
      </c>
      <c r="G15" s="24" t="str">
        <f t="shared" si="0"/>
        <v>32ปี11เดือน</v>
      </c>
      <c r="H15" s="25">
        <f t="shared" si="1"/>
        <v>5.276712328767124</v>
      </c>
      <c r="I15" s="26">
        <f t="shared" si="2"/>
        <v>54087</v>
      </c>
      <c r="J15" s="25">
        <f t="shared" si="3"/>
        <v>32.37534246575343</v>
      </c>
      <c r="K15" s="25">
        <f t="shared" si="4"/>
        <v>13.333333333333334</v>
      </c>
      <c r="L15" s="27">
        <f t="shared" si="5"/>
        <v>135066.6666666667</v>
      </c>
      <c r="M15" s="43">
        <v>0.5882352941176471</v>
      </c>
      <c r="N15" s="29">
        <f t="shared" si="6"/>
        <v>9064.552066066335</v>
      </c>
      <c r="P15" s="1">
        <f t="shared" si="7"/>
        <v>6</v>
      </c>
    </row>
    <row r="16" spans="1:16" ht="21">
      <c r="A16" s="47" t="s">
        <v>99</v>
      </c>
      <c r="B16" s="35"/>
      <c r="C16" s="40" t="s">
        <v>123</v>
      </c>
      <c r="D16" s="37">
        <v>30608</v>
      </c>
      <c r="E16" s="37">
        <v>42012</v>
      </c>
      <c r="F16" s="38">
        <v>10303</v>
      </c>
      <c r="G16" s="20" t="str">
        <f t="shared" si="0"/>
        <v>37ปี2เดือน</v>
      </c>
      <c r="H16" s="21">
        <f t="shared" si="1"/>
        <v>5.983561643835617</v>
      </c>
      <c r="I16" s="22">
        <f t="shared" si="2"/>
        <v>52523</v>
      </c>
      <c r="J16" s="21">
        <f t="shared" si="3"/>
        <v>28.797260273972604</v>
      </c>
      <c r="K16" s="21">
        <f t="shared" si="4"/>
        <v>13.333333333333334</v>
      </c>
      <c r="L16" s="23">
        <f t="shared" si="5"/>
        <v>137373.33333333334</v>
      </c>
      <c r="M16" s="43">
        <v>0.5882352941176471</v>
      </c>
      <c r="N16" s="28">
        <f t="shared" si="6"/>
        <v>11753.308970434335</v>
      </c>
      <c r="P16" s="1">
        <f t="shared" si="7"/>
        <v>7</v>
      </c>
    </row>
    <row r="17" spans="1:16" ht="21">
      <c r="A17" s="47" t="s">
        <v>101</v>
      </c>
      <c r="B17" s="35"/>
      <c r="C17" s="40" t="s">
        <v>123</v>
      </c>
      <c r="D17" s="37">
        <v>34250</v>
      </c>
      <c r="E17" s="37">
        <v>43159</v>
      </c>
      <c r="F17" s="38">
        <v>12000</v>
      </c>
      <c r="G17" s="20" t="str">
        <f t="shared" si="0"/>
        <v>27ปี2เดือน</v>
      </c>
      <c r="H17" s="21">
        <f t="shared" si="1"/>
        <v>2.841095890410959</v>
      </c>
      <c r="I17" s="22">
        <f t="shared" si="2"/>
        <v>56165</v>
      </c>
      <c r="J17" s="21">
        <f t="shared" si="3"/>
        <v>35.632876712328766</v>
      </c>
      <c r="K17" s="21">
        <f t="shared" si="4"/>
        <v>13.333333333333334</v>
      </c>
      <c r="L17" s="23">
        <f t="shared" si="5"/>
        <v>160000</v>
      </c>
      <c r="M17" s="43">
        <v>0.5882352941176471</v>
      </c>
      <c r="N17" s="28">
        <f t="shared" si="6"/>
        <v>5252.960172228202</v>
      </c>
      <c r="P17" s="1">
        <f t="shared" si="7"/>
        <v>8</v>
      </c>
    </row>
    <row r="18" spans="1:16" ht="21">
      <c r="A18" s="47" t="s">
        <v>96</v>
      </c>
      <c r="B18" s="35"/>
      <c r="C18" s="40" t="s">
        <v>123</v>
      </c>
      <c r="D18" s="37">
        <v>30271</v>
      </c>
      <c r="E18" s="37">
        <v>41460</v>
      </c>
      <c r="F18" s="38">
        <v>10810</v>
      </c>
      <c r="G18" s="20" t="str">
        <f t="shared" si="0"/>
        <v>38ปี1เดือน</v>
      </c>
      <c r="H18" s="21">
        <f t="shared" si="1"/>
        <v>7.495890410958904</v>
      </c>
      <c r="I18" s="22">
        <f t="shared" si="2"/>
        <v>52186</v>
      </c>
      <c r="J18" s="21">
        <f t="shared" si="3"/>
        <v>29.386301369863013</v>
      </c>
      <c r="K18" s="21">
        <f t="shared" si="4"/>
        <v>13.333333333333334</v>
      </c>
      <c r="L18" s="23">
        <f t="shared" si="5"/>
        <v>144133.33333333334</v>
      </c>
      <c r="M18" s="43">
        <v>0.5882352941176471</v>
      </c>
      <c r="N18" s="28">
        <f t="shared" si="6"/>
        <v>15138.813877219733</v>
      </c>
      <c r="P18" s="1">
        <f t="shared" si="7"/>
        <v>9</v>
      </c>
    </row>
    <row r="19" spans="1:16" ht="21">
      <c r="A19" s="47" t="s">
        <v>97</v>
      </c>
      <c r="B19" s="35"/>
      <c r="C19" s="40" t="s">
        <v>123</v>
      </c>
      <c r="D19" s="37">
        <v>24828</v>
      </c>
      <c r="E19" s="37">
        <v>42284</v>
      </c>
      <c r="F19" s="38">
        <v>10130</v>
      </c>
      <c r="G19" s="20" t="str">
        <f t="shared" si="0"/>
        <v>53ปี0เดือน</v>
      </c>
      <c r="H19" s="21">
        <f t="shared" si="1"/>
        <v>5.238356164383561</v>
      </c>
      <c r="I19" s="22">
        <f t="shared" si="2"/>
        <v>46743</v>
      </c>
      <c r="J19" s="21">
        <f t="shared" si="3"/>
        <v>12.216438356164383</v>
      </c>
      <c r="K19" s="21">
        <f t="shared" si="4"/>
        <v>10</v>
      </c>
      <c r="L19" s="23">
        <f t="shared" si="5"/>
        <v>101300</v>
      </c>
      <c r="M19" s="43">
        <v>0.5882352941176471</v>
      </c>
      <c r="N19" s="28">
        <f t="shared" si="6"/>
        <v>17885.825099270478</v>
      </c>
      <c r="P19" s="1">
        <f t="shared" si="7"/>
        <v>10</v>
      </c>
    </row>
    <row r="20" spans="1:16" ht="21">
      <c r="A20" s="47" t="s">
        <v>98</v>
      </c>
      <c r="B20" s="35"/>
      <c r="C20" s="36" t="s">
        <v>124</v>
      </c>
      <c r="D20" s="37">
        <v>35564</v>
      </c>
      <c r="E20" s="37">
        <v>42905</v>
      </c>
      <c r="F20" s="38">
        <v>10530</v>
      </c>
      <c r="G20" s="20" t="str">
        <f t="shared" si="0"/>
        <v>23ปี7เดือน</v>
      </c>
      <c r="H20" s="21">
        <f t="shared" si="1"/>
        <v>3.536986301369863</v>
      </c>
      <c r="I20" s="22">
        <f t="shared" si="2"/>
        <v>57479</v>
      </c>
      <c r="J20" s="21">
        <f t="shared" si="3"/>
        <v>39.92876712328767</v>
      </c>
      <c r="K20" s="21">
        <f t="shared" si="4"/>
        <v>13.333333333333334</v>
      </c>
      <c r="L20" s="23">
        <f t="shared" si="5"/>
        <v>140400</v>
      </c>
      <c r="M20" s="43">
        <v>0.5882352941176471</v>
      </c>
      <c r="N20" s="28">
        <f t="shared" si="6"/>
        <v>5121.1052720800135</v>
      </c>
      <c r="P20" s="1">
        <f t="shared" si="7"/>
        <v>11</v>
      </c>
    </row>
    <row r="21" spans="1:16" ht="21">
      <c r="A21" s="47" t="s">
        <v>113</v>
      </c>
      <c r="B21" s="35"/>
      <c r="C21" s="36" t="s">
        <v>123</v>
      </c>
      <c r="D21" s="37">
        <v>37090</v>
      </c>
      <c r="E21" s="37">
        <v>44102</v>
      </c>
      <c r="F21" s="38">
        <v>9930</v>
      </c>
      <c r="G21" s="20" t="str">
        <f t="shared" si="0"/>
        <v>19ปี5เดือน</v>
      </c>
      <c r="H21" s="21">
        <f t="shared" si="1"/>
        <v>0.25753424657534246</v>
      </c>
      <c r="I21" s="22">
        <f t="shared" si="2"/>
        <v>59005</v>
      </c>
      <c r="J21" s="21">
        <f t="shared" si="3"/>
        <v>40.83013698630137</v>
      </c>
      <c r="K21" s="21">
        <f t="shared" si="4"/>
        <v>13.333333333333334</v>
      </c>
      <c r="L21" s="23">
        <f t="shared" si="5"/>
        <v>132400</v>
      </c>
      <c r="M21" s="43">
        <v>0.5882352941176471</v>
      </c>
      <c r="N21" s="28">
        <f t="shared" si="6"/>
        <v>343.86759870693226</v>
      </c>
      <c r="P21" s="1">
        <f t="shared" si="7"/>
        <v>12</v>
      </c>
    </row>
    <row r="22" spans="1:16" ht="21">
      <c r="A22" s="47" t="s">
        <v>110</v>
      </c>
      <c r="B22" s="35"/>
      <c r="C22" s="36" t="s">
        <v>124</v>
      </c>
      <c r="D22" s="37">
        <v>36578</v>
      </c>
      <c r="E22" s="37">
        <v>43629</v>
      </c>
      <c r="F22" s="38">
        <f>371*26</f>
        <v>9646</v>
      </c>
      <c r="G22" s="20" t="str">
        <f t="shared" si="0"/>
        <v>20ปี10เดือน</v>
      </c>
      <c r="H22" s="21">
        <f t="shared" si="1"/>
        <v>1.5534246575342465</v>
      </c>
      <c r="I22" s="22">
        <f t="shared" si="2"/>
        <v>58493</v>
      </c>
      <c r="J22" s="21">
        <f t="shared" si="3"/>
        <v>40.723287671232875</v>
      </c>
      <c r="K22" s="21">
        <f t="shared" si="4"/>
        <v>13.333333333333334</v>
      </c>
      <c r="L22" s="23">
        <f t="shared" si="5"/>
        <v>128613.33333333334</v>
      </c>
      <c r="M22" s="43">
        <v>0.5882352941176471</v>
      </c>
      <c r="N22" s="28">
        <f t="shared" si="6"/>
        <v>2020.1446843538279</v>
      </c>
      <c r="P22" s="1">
        <f t="shared" si="7"/>
        <v>13</v>
      </c>
    </row>
    <row r="23" spans="1:31" ht="21">
      <c r="A23" s="47" t="s">
        <v>114</v>
      </c>
      <c r="B23" s="35"/>
      <c r="C23" s="36" t="s">
        <v>124</v>
      </c>
      <c r="D23" s="37">
        <v>34590</v>
      </c>
      <c r="E23" s="37">
        <v>44123</v>
      </c>
      <c r="F23" s="38">
        <f>396*26</f>
        <v>10296</v>
      </c>
      <c r="G23" s="20" t="str">
        <f t="shared" si="0"/>
        <v>26ปี3เดือน</v>
      </c>
      <c r="H23" s="21">
        <f t="shared" si="1"/>
        <v>0.2</v>
      </c>
      <c r="I23" s="22">
        <f>DATE(YEAR(D23)+60,MONTH(D23),DAY(D23))</f>
        <v>56505</v>
      </c>
      <c r="J23" s="21">
        <f>(I23-E23)/365</f>
        <v>33.92328767123288</v>
      </c>
      <c r="K23" s="21">
        <f>IF(J23&gt;20,400/30,IF(J23&gt;10,10,IF(J23&gt;6,8,IF(J23&gt;3,6,IF(J23&gt;1,3,IF(J23&gt;=4/12,1,0))))))</f>
        <v>13.333333333333334</v>
      </c>
      <c r="L23" s="23">
        <f>F23*K23</f>
        <v>137280</v>
      </c>
      <c r="M23" s="43">
        <v>0.5882352941176471</v>
      </c>
      <c r="N23" s="28">
        <f t="shared" si="6"/>
        <v>333.26403602953053</v>
      </c>
      <c r="P23" s="1">
        <f t="shared" si="7"/>
        <v>14</v>
      </c>
      <c r="X23" s="45" t="s">
        <v>105</v>
      </c>
      <c r="Y23" s="45" t="s">
        <v>106</v>
      </c>
      <c r="Z23" s="45" t="s">
        <v>107</v>
      </c>
      <c r="AA23" s="46">
        <v>34590</v>
      </c>
      <c r="AB23" s="46">
        <v>42177</v>
      </c>
      <c r="AC23" s="46"/>
      <c r="AD23">
        <v>396</v>
      </c>
      <c r="AE23" s="1">
        <v>59</v>
      </c>
    </row>
    <row r="24" spans="1:30" ht="21">
      <c r="A24" s="47" t="s">
        <v>117</v>
      </c>
      <c r="B24" s="35"/>
      <c r="C24" s="36" t="s">
        <v>124</v>
      </c>
      <c r="D24" s="37">
        <v>37348</v>
      </c>
      <c r="E24" s="37">
        <v>44022</v>
      </c>
      <c r="F24" s="38">
        <f>365*26</f>
        <v>9490</v>
      </c>
      <c r="G24" s="20" t="str">
        <f t="shared" si="0"/>
        <v>18ปี8เดือน</v>
      </c>
      <c r="H24" s="21">
        <f t="shared" si="1"/>
        <v>0.4767123287671233</v>
      </c>
      <c r="I24" s="22">
        <f>DATE(YEAR(D24)+60,MONTH(D24),DAY(D24))</f>
        <v>59263</v>
      </c>
      <c r="J24" s="21">
        <f>(I24-E24)/365</f>
        <v>41.75616438356165</v>
      </c>
      <c r="K24" s="21">
        <f>IF(J24&gt;20,400/30,IF(J24&gt;10,10,IF(J24&gt;6,8,IF(J24&gt;3,6,IF(J24&gt;1,3,IF(J24&gt;=4/12,1,0))))))</f>
        <v>13.333333333333334</v>
      </c>
      <c r="L24" s="23">
        <f>F24*K24</f>
        <v>126533.33333333334</v>
      </c>
      <c r="M24" s="43">
        <v>0.5882352941176471</v>
      </c>
      <c r="N24" s="28">
        <f>L24*H24/J24*(1-M24)</f>
        <v>594.8258760232653</v>
      </c>
      <c r="P24" s="1">
        <f t="shared" si="7"/>
        <v>15</v>
      </c>
      <c r="X24" s="45"/>
      <c r="Y24" s="45"/>
      <c r="Z24" s="45"/>
      <c r="AA24" s="46"/>
      <c r="AB24" s="46"/>
      <c r="AC24" s="46"/>
      <c r="AD24"/>
    </row>
    <row r="25" spans="1:31" ht="21">
      <c r="A25" s="47" t="s">
        <v>115</v>
      </c>
      <c r="B25" s="35"/>
      <c r="C25" s="36" t="s">
        <v>124</v>
      </c>
      <c r="D25" s="37">
        <v>34590</v>
      </c>
      <c r="E25" s="37">
        <v>44137</v>
      </c>
      <c r="F25" s="38">
        <f>345*26</f>
        <v>8970</v>
      </c>
      <c r="G25" s="20" t="str">
        <f t="shared" si="0"/>
        <v>26ปี3เดือน</v>
      </c>
      <c r="H25" s="21">
        <f t="shared" si="1"/>
        <v>0.16164383561643836</v>
      </c>
      <c r="I25" s="22">
        <f>DATE(YEAR(D25)+60,MONTH(D25),DAY(D25))</f>
        <v>56505</v>
      </c>
      <c r="J25" s="21">
        <f>(I25-E25)/365</f>
        <v>33.88493150684931</v>
      </c>
      <c r="K25" s="21">
        <f>IF(J25&gt;20,400/30,IF(J25&gt;10,10,IF(J25&gt;6,8,IF(J25&gt;3,6,IF(J25&gt;1,3,IF(J25&gt;=4/12,1,0))))))</f>
        <v>13.333333333333334</v>
      </c>
      <c r="L25" s="23">
        <f>F25*K25</f>
        <v>119600</v>
      </c>
      <c r="M25" s="43">
        <v>0.5882352941176471</v>
      </c>
      <c r="N25" s="28">
        <f>L25*H25/J25*(1-M25)</f>
        <v>234.9269461989194</v>
      </c>
      <c r="P25" s="1">
        <f t="shared" si="7"/>
        <v>16</v>
      </c>
      <c r="X25" s="45" t="s">
        <v>105</v>
      </c>
      <c r="Y25" s="45" t="s">
        <v>106</v>
      </c>
      <c r="Z25" s="45" t="s">
        <v>107</v>
      </c>
      <c r="AA25" s="46">
        <v>34590</v>
      </c>
      <c r="AB25" s="46">
        <v>42177</v>
      </c>
      <c r="AC25" s="46"/>
      <c r="AD25">
        <v>396</v>
      </c>
      <c r="AE25" s="1">
        <v>59</v>
      </c>
    </row>
    <row r="26" spans="1:31" ht="21">
      <c r="A26" s="47" t="s">
        <v>116</v>
      </c>
      <c r="B26" s="35"/>
      <c r="C26" s="36" t="s">
        <v>124</v>
      </c>
      <c r="D26" s="37">
        <v>34590</v>
      </c>
      <c r="E26" s="37">
        <v>43840</v>
      </c>
      <c r="F26" s="38">
        <f>345*26</f>
        <v>8970</v>
      </c>
      <c r="G26" s="20" t="str">
        <f t="shared" si="0"/>
        <v>26ปี3เดือน</v>
      </c>
      <c r="H26" s="21">
        <f t="shared" si="1"/>
        <v>0.9753424657534246</v>
      </c>
      <c r="I26" s="22">
        <f>DATE(YEAR(D26)+60,MONTH(D26),DAY(D26))</f>
        <v>56505</v>
      </c>
      <c r="J26" s="21">
        <f>(I26-E26)/365</f>
        <v>34.6986301369863</v>
      </c>
      <c r="K26" s="21">
        <f>IF(J26&gt;20,400/30,IF(J26&gt;10,10,IF(J26&gt;6,8,IF(J26&gt;3,6,IF(J26&gt;1,3,IF(J26&gt;=4/12,1,0))))))</f>
        <v>13.333333333333334</v>
      </c>
      <c r="L26" s="23">
        <f>F26*K26</f>
        <v>119600</v>
      </c>
      <c r="M26" s="43">
        <v>0.5882352941176471</v>
      </c>
      <c r="N26" s="28">
        <f>L26*H26/J26*(1-M26)</f>
        <v>1384.2836905784816</v>
      </c>
      <c r="P26" s="1">
        <f t="shared" si="7"/>
        <v>17</v>
      </c>
      <c r="X26" s="45" t="s">
        <v>105</v>
      </c>
      <c r="Y26" s="45" t="s">
        <v>106</v>
      </c>
      <c r="Z26" s="45" t="s">
        <v>107</v>
      </c>
      <c r="AA26" s="46">
        <v>34590</v>
      </c>
      <c r="AB26" s="46">
        <v>42177</v>
      </c>
      <c r="AC26" s="46"/>
      <c r="AD26">
        <v>396</v>
      </c>
      <c r="AE26" s="1">
        <v>59</v>
      </c>
    </row>
    <row r="27" spans="1:16" ht="21.75" thickBot="1">
      <c r="A27" s="47" t="s">
        <v>109</v>
      </c>
      <c r="B27" s="35"/>
      <c r="C27" s="36" t="s">
        <v>124</v>
      </c>
      <c r="D27" s="37">
        <v>31054</v>
      </c>
      <c r="E27" s="37">
        <v>43843</v>
      </c>
      <c r="F27" s="38">
        <f>365*26</f>
        <v>9490</v>
      </c>
      <c r="G27" s="20" t="str">
        <f t="shared" si="0"/>
        <v>35ปี11เดือน</v>
      </c>
      <c r="H27" s="21">
        <f t="shared" si="1"/>
        <v>0.9671232876712329</v>
      </c>
      <c r="I27" s="22">
        <f t="shared" si="2"/>
        <v>52969</v>
      </c>
      <c r="J27" s="21">
        <f t="shared" si="3"/>
        <v>25.002739726027396</v>
      </c>
      <c r="K27" s="21">
        <f t="shared" si="4"/>
        <v>13.333333333333334</v>
      </c>
      <c r="L27" s="23">
        <f t="shared" si="5"/>
        <v>126533.33333333334</v>
      </c>
      <c r="M27" s="43">
        <v>0.5882352941176471</v>
      </c>
      <c r="N27" s="28">
        <f t="shared" si="6"/>
        <v>2015.339925143847</v>
      </c>
      <c r="P27" s="1">
        <f t="shared" si="7"/>
        <v>18</v>
      </c>
    </row>
    <row r="28" spans="1:14" ht="27" thickBot="1">
      <c r="A28" s="3"/>
      <c r="E28" s="5"/>
      <c r="G28" s="6"/>
      <c r="H28" s="6"/>
      <c r="I28" s="4"/>
      <c r="J28" s="4"/>
      <c r="K28" s="4"/>
      <c r="L28" s="4"/>
      <c r="N28" s="44">
        <f>SUBTOTAL(9,N7:N27)</f>
        <v>374836.40715390054</v>
      </c>
    </row>
    <row r="29" spans="1:12" ht="21">
      <c r="A29" s="3"/>
      <c r="E29" s="5"/>
      <c r="G29" s="6"/>
      <c r="H29" s="49" t="s">
        <v>118</v>
      </c>
      <c r="I29" s="49" t="s">
        <v>122</v>
      </c>
      <c r="J29" s="49" t="s">
        <v>120</v>
      </c>
      <c r="K29" s="49" t="s">
        <v>119</v>
      </c>
      <c r="L29" s="49" t="s">
        <v>121</v>
      </c>
    </row>
    <row r="30" spans="1:12" ht="21">
      <c r="A30" s="3"/>
      <c r="E30" s="5"/>
      <c r="G30" s="6"/>
      <c r="H30" s="49">
        <v>30</v>
      </c>
      <c r="I30" s="50"/>
      <c r="J30" s="49">
        <v>15</v>
      </c>
      <c r="K30" s="49">
        <v>21</v>
      </c>
      <c r="L30" s="51">
        <f>J30/((H30+K30)/2)</f>
        <v>0.5882352941176471</v>
      </c>
    </row>
    <row r="31" spans="1:12" ht="21">
      <c r="A31" s="3"/>
      <c r="E31" s="5"/>
      <c r="G31" s="6"/>
      <c r="H31" s="6"/>
      <c r="I31" s="4"/>
      <c r="K31" s="4"/>
      <c r="L31" s="4"/>
    </row>
    <row r="32" spans="1:12" ht="21">
      <c r="A32" s="3"/>
      <c r="E32" s="5"/>
      <c r="G32" s="6"/>
      <c r="H32" s="6"/>
      <c r="I32" s="4"/>
      <c r="K32" s="4"/>
      <c r="L32" s="4"/>
    </row>
    <row r="33" spans="1:12" ht="21">
      <c r="A33" s="3"/>
      <c r="E33" s="5"/>
      <c r="G33" s="6"/>
      <c r="H33" s="6"/>
      <c r="I33" s="4"/>
      <c r="J33" s="4"/>
      <c r="K33" s="4"/>
      <c r="L33" s="4"/>
    </row>
    <row r="34" spans="5:12" ht="21">
      <c r="E34" s="5"/>
      <c r="G34" s="6"/>
      <c r="H34" s="6"/>
      <c r="I34" s="4"/>
      <c r="J34" s="4"/>
      <c r="K34" s="4"/>
      <c r="L34" s="4"/>
    </row>
  </sheetData>
  <sheetProtection/>
  <autoFilter ref="A5:N27"/>
  <mergeCells count="3">
    <mergeCell ref="B5:B6"/>
    <mergeCell ref="C5:C6"/>
    <mergeCell ref="D5:D6"/>
  </mergeCells>
  <printOptions horizontalCentered="1"/>
  <pageMargins left="0.47" right="0.12" top="0.33" bottom="0.17" header="0.3" footer="0.12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I Know</dc:creator>
  <cp:keywords/>
  <dc:description/>
  <cp:lastModifiedBy>Kwan I Know</cp:lastModifiedBy>
  <cp:lastPrinted>2021-04-22T04:04:07Z</cp:lastPrinted>
  <dcterms:created xsi:type="dcterms:W3CDTF">2017-10-13T05:21:52Z</dcterms:created>
  <dcterms:modified xsi:type="dcterms:W3CDTF">2021-11-30T08:31:23Z</dcterms:modified>
  <cp:category/>
  <cp:version/>
  <cp:contentType/>
  <cp:contentStatus/>
</cp:coreProperties>
</file>